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mahon\Downloads\"/>
    </mc:Choice>
  </mc:AlternateContent>
  <xr:revisionPtr revIDLastSave="0" documentId="8_{327925B0-A580-4EBD-95C6-08565B9B553B}" xr6:coauthVersionLast="47" xr6:coauthVersionMax="47" xr10:uidLastSave="{00000000-0000-0000-0000-000000000000}"/>
  <bookViews>
    <workbookView xWindow="28680" yWindow="-120" windowWidth="24240" windowHeight="13140" xr2:uid="{E6AEB802-53AE-40B1-ACF6-C095B623FFA4}"/>
  </bookViews>
  <sheets>
    <sheet name="INPUT AND RESULTS" sheetId="1" r:id="rId1"/>
    <sheet name="WATER USE (TOILETS)" sheetId="2" r:id="rId2"/>
    <sheet name="WATER USE (OTHER)" sheetId="3" r:id="rId3"/>
    <sheet name="Sheet1" sheetId="4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3" l="1"/>
  <c r="E5" i="1"/>
  <c r="A4" i="2" l="1"/>
  <c r="D5" i="2"/>
  <c r="D11" i="2"/>
  <c r="E6" i="1"/>
  <c r="E10" i="1" s="1"/>
  <c r="E11" i="1" s="1"/>
  <c r="A14" i="1" s="1"/>
  <c r="A6" i="2" l="1"/>
  <c r="A16" i="1"/>
  <c r="C5" i="4" l="1"/>
  <c r="C6" i="4" s="1"/>
  <c r="C7" i="4" s="1"/>
  <c r="C8" i="4" s="1"/>
  <c r="C9" i="4" s="1"/>
  <c r="C10" i="4" s="1"/>
  <c r="C11" i="4" s="1"/>
  <c r="F7" i="4" s="1"/>
  <c r="A10" i="1"/>
  <c r="A19" i="1" s="1"/>
  <c r="B20" i="1" l="1"/>
  <c r="A20" i="1"/>
  <c r="A21" i="1"/>
  <c r="A22" i="1" s="1"/>
  <c r="A12" i="1"/>
  <c r="A23" i="1" l="1"/>
  <c r="A24" i="1" s="1"/>
  <c r="B24" i="1"/>
</calcChain>
</file>

<file path=xl/sharedStrings.xml><?xml version="1.0" encoding="utf-8"?>
<sst xmlns="http://schemas.openxmlformats.org/spreadsheetml/2006/main" count="33" uniqueCount="33">
  <si>
    <t>INPUTS</t>
  </si>
  <si>
    <t>WHAT IS THE ROOF AREA THAT DRAINS TO THE CISTERN? (SQUARE FEET)</t>
  </si>
  <si>
    <t>WHAT AMOUNT OF RUNOFF IS DIVERTED BY THE FIRST FLUSH DIVERTER? (INCHES)</t>
  </si>
  <si>
    <t>POTENTIAL MAXIMUM RETENTION AFTER RUNOFF BEGINS (INCHES)</t>
  </si>
  <si>
    <t>INITIAL ABSTRACTION OF ROOF (INCHES)</t>
  </si>
  <si>
    <t>CURVE NUMBER ROOF - ASSUMED 98, UNLESS USING A GREEN ROOF</t>
  </si>
  <si>
    <t>MINIMUM VOLUME OF WATER, BUILDING UTILIZES DURING A THREE (3) DAY PERIOD. (GALLONS)</t>
  </si>
  <si>
    <t>WATER QUALITY DESIGN STORM RUNOFF (INCHES)</t>
  </si>
  <si>
    <t>MINIMUM VOLUME OF WATER, BUILDING UTILIZES DURING A THREE (3) DAY PERIOD. (CUBIC FEET)</t>
  </si>
  <si>
    <t>WATER QUALITY DESIGN STORM RUNOFF AFTER DIVERSION (INCHES)</t>
  </si>
  <si>
    <t>WATER QUALITY DESIGN STORM VOLUME (CISTERN'S MINIMUM CAPACITY) (GALLONS)</t>
  </si>
  <si>
    <t>WATER QUALITY DESIGN STORM VOLUME (CISTERN'S MINIMUM CAPACITY) (CUBIC FEET)</t>
  </si>
  <si>
    <t>RESULT - 1ST STEP</t>
  </si>
  <si>
    <t>CALCULATED TOILET USE PER DAY (GALLONS)</t>
  </si>
  <si>
    <t>HOW MANY PEOPLE USE THE BULDING?</t>
  </si>
  <si>
    <t>WEEKDAY</t>
  </si>
  <si>
    <t>WHAT PERCENTAGE OF THE PEOPLE EXCLUSIVELY USE TOILETS?</t>
  </si>
  <si>
    <t>WEEKEND</t>
  </si>
  <si>
    <t>HOW MUCH WATER IS USED BY EACH TOILET? (GALLONS/FLUSH)</t>
  </si>
  <si>
    <t>HOW MUCH WATER IS USED BY EACH URINAL? (GALLONS/FLUSH)</t>
  </si>
  <si>
    <t>HOW MANY HOURS PER DAY IS THE BUILDING USED?</t>
  </si>
  <si>
    <t>WHAT PERCENTAGE OF WEEKEDAY USE IS EXPECTED ON WEEKENDS?</t>
  </si>
  <si>
    <t>HOW MUCH WATER WILL BE USED TO WASH VEHICLES? (GALLONS)</t>
  </si>
  <si>
    <t>WEEKLY AMOUNT (GALLONS)</t>
  </si>
  <si>
    <t>MONDAY</t>
  </si>
  <si>
    <t>TUESDAY</t>
  </si>
  <si>
    <t>WEDNESDAY</t>
  </si>
  <si>
    <t>THURSDAY</t>
  </si>
  <si>
    <t>FRIDAY</t>
  </si>
  <si>
    <t>SATURDAY</t>
  </si>
  <si>
    <t>SUNDAY</t>
  </si>
  <si>
    <t>Day</t>
  </si>
  <si>
    <t>Storage Tank Actual 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</si>
</sst>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4" fontId="1" fillId="3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center"/>
    </xf>
    <xf numFmtId="4" fontId="0" fillId="3" borderId="0" xfId="0" applyNumberFormat="1" applyFill="1" applyAlignment="1">
      <alignment horizontal="center"/>
    </xf>
    <xf numFmtId="0" fontId="1" fillId="0" borderId="0" xfId="0" applyFont="1"/>
    <xf numFmtId="4" fontId="1" fillId="3" borderId="0" xfId="0" applyNumberFormat="1" applyFont="1" applyFill="1"/>
    <xf numFmtId="4" fontId="1" fillId="0" borderId="0" xfId="0" applyNumberFormat="1" applyFont="1" applyAlignment="1">
      <alignment horizontal="right"/>
    </xf>
    <xf numFmtId="0" fontId="0" fillId="0" borderId="0" xfId="0" applyAlignment="1">
      <alignment horizontal="center" vertical="center"/>
    </xf>
    <xf numFmtId="4" fontId="1" fillId="2" borderId="0" xfId="0" applyNumberFormat="1" applyFont="1" applyFill="1" applyAlignment="1" applyProtection="1">
      <alignment horizontal="right"/>
      <protection locked="0"/>
    </xf>
    <xf numFmtId="0" fontId="1" fillId="2" borderId="0" xfId="0" applyNumberFormat="1" applyFont="1" applyFill="1" applyAlignment="1" applyProtection="1">
      <alignment horizontal="right"/>
      <protection locked="0"/>
    </xf>
    <xf numFmtId="0" fontId="0" fillId="2" borderId="0" xfId="0" applyFill="1" applyAlignment="1" applyProtection="1">
      <alignment horizontal="right"/>
      <protection locked="0"/>
    </xf>
    <xf numFmtId="4" fontId="0" fillId="2" borderId="0" xfId="0" applyNumberFormat="1" applyFill="1" applyAlignment="1" applyProtection="1">
      <alignment horizontal="right"/>
      <protection locked="0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4" fontId="0" fillId="0" borderId="0" xfId="0" applyNumberFormat="1" applyProtection="1">
      <protection hidden="1"/>
    </xf>
    <xf numFmtId="0" fontId="1" fillId="0" borderId="0" xfId="0" applyFont="1" applyAlignment="1" applyProtection="1">
      <alignment horizontal="center"/>
      <protection hidden="1"/>
    </xf>
  </cellXfs>
  <cellStyles count="1">
    <cellStyle name="Normal" xfId="0" builtinId="0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D368C-B6B9-4F56-A896-DB447266EF16}">
  <sheetPr>
    <pageSetUpPr fitToPage="1"/>
  </sheetPr>
  <dimension ref="A1:E24"/>
  <sheetViews>
    <sheetView tabSelected="1" workbookViewId="0">
      <selection activeCell="D5" sqref="D5"/>
    </sheetView>
  </sheetViews>
  <sheetFormatPr defaultRowHeight="15" x14ac:dyDescent="0.25"/>
  <cols>
    <col min="1" max="1" width="88.28515625" style="1" bestFit="1" customWidth="1"/>
    <col min="2" max="3" width="9.140625" style="1"/>
    <col min="4" max="4" width="62.5703125" style="1" bestFit="1" customWidth="1"/>
    <col min="5" max="16384" width="9.140625" style="1"/>
  </cols>
  <sheetData>
    <row r="1" spans="1:5" x14ac:dyDescent="0.25">
      <c r="A1" s="2" t="s">
        <v>0</v>
      </c>
    </row>
    <row r="3" spans="1:5" x14ac:dyDescent="0.25">
      <c r="A3" s="2" t="s">
        <v>1</v>
      </c>
    </row>
    <row r="4" spans="1:5" x14ac:dyDescent="0.25">
      <c r="A4" s="12">
        <v>0</v>
      </c>
    </row>
    <row r="5" spans="1:5" x14ac:dyDescent="0.25">
      <c r="A5" s="2" t="s">
        <v>2</v>
      </c>
      <c r="D5" s="1" t="s">
        <v>3</v>
      </c>
      <c r="E5" s="3">
        <f>((1000/A8)-10)</f>
        <v>0.20408163265306101</v>
      </c>
    </row>
    <row r="6" spans="1:5" x14ac:dyDescent="0.25">
      <c r="A6" s="13">
        <v>0.01</v>
      </c>
      <c r="D6" s="1" t="s">
        <v>4</v>
      </c>
      <c r="E6" s="3">
        <f>(0.2*E5)</f>
        <v>4.0816326530612207E-2</v>
      </c>
    </row>
    <row r="7" spans="1:5" x14ac:dyDescent="0.25">
      <c r="A7" s="2" t="s">
        <v>5</v>
      </c>
      <c r="E7" s="3"/>
    </row>
    <row r="8" spans="1:5" x14ac:dyDescent="0.25">
      <c r="A8" s="13">
        <v>98</v>
      </c>
      <c r="E8" s="3"/>
    </row>
    <row r="9" spans="1:5" x14ac:dyDescent="0.25">
      <c r="A9" s="2" t="s">
        <v>6</v>
      </c>
    </row>
    <row r="10" spans="1:5" x14ac:dyDescent="0.25">
      <c r="A10" s="5">
        <f>IF(OR('WATER USE (TOILETS)'!A4&gt;'WATER USE (TOILETS)'!A6,'WATER USE (TOILETS)'!A6&gt;'WATER USE (TOILETS)'!A4,),2*'WATER USE (TOILETS)'!A6+'WATER USE (TOILETS)'!A4,3*'WATER USE (TOILETS)'!A4)</f>
        <v>0</v>
      </c>
      <c r="D10" s="1" t="s">
        <v>7</v>
      </c>
      <c r="E10" s="3">
        <f>(((1.25-E6)^2)/((1.25-E6)+E5))</f>
        <v>1.0345723126795847</v>
      </c>
    </row>
    <row r="11" spans="1:5" x14ac:dyDescent="0.25">
      <c r="A11" s="2" t="s">
        <v>8</v>
      </c>
      <c r="D11" s="1" t="s">
        <v>9</v>
      </c>
      <c r="E11" s="3">
        <f>E10-A6</f>
        <v>1.0245723126795847</v>
      </c>
    </row>
    <row r="12" spans="1:5" x14ac:dyDescent="0.25">
      <c r="A12" s="5">
        <f>A10/7.48052</f>
        <v>0</v>
      </c>
      <c r="E12" s="3"/>
    </row>
    <row r="13" spans="1:5" x14ac:dyDescent="0.25">
      <c r="A13" s="2" t="s">
        <v>10</v>
      </c>
      <c r="E13" s="3"/>
    </row>
    <row r="14" spans="1:5" x14ac:dyDescent="0.25">
      <c r="A14" s="5">
        <f>(((E11/12)*A4)*7.48052)</f>
        <v>0</v>
      </c>
      <c r="E14" s="3"/>
    </row>
    <row r="15" spans="1:5" x14ac:dyDescent="0.25">
      <c r="A15" s="2" t="s">
        <v>11</v>
      </c>
      <c r="E15" s="3"/>
    </row>
    <row r="16" spans="1:5" x14ac:dyDescent="0.25">
      <c r="A16" s="5">
        <f>((E11/12)*A4)</f>
        <v>0</v>
      </c>
    </row>
    <row r="18" spans="1:2" x14ac:dyDescent="0.25">
      <c r="A18" s="2" t="s">
        <v>12</v>
      </c>
    </row>
    <row r="19" spans="1:2" x14ac:dyDescent="0.25">
      <c r="A19" s="6" t="str">
        <f>IF((A10&lt;A14),"BUILDING'S WATER USAGE IS INSUFFICENT TO JUSTIFY A CISTERN","BUILDING'S WATER USAGE IS SUFFICENT TO JUSTIFY A CISTERN")</f>
        <v>BUILDING'S WATER USAGE IS SUFFICENT TO JUSTIFY A CISTERN</v>
      </c>
    </row>
    <row r="20" spans="1:2" x14ac:dyDescent="0.25">
      <c r="A20" s="10">
        <f>IF(AND(Sheet1!F7="SUFFICIENT", A19="BUILDING'S WATER USAGE IS SUFFICENT TO JUSTIFY A CISTERN"), MAX(Sheet1!C5:C11)*1.1,"")</f>
        <v>0</v>
      </c>
      <c r="B20" s="2" t="str">
        <f>IF(AND(Sheet1!F7="SUFFICIENT", A19="BUILDING'S WATER USAGE IS SUFFICENT TO JUSTIFY A CISTERN"), "GALLONS","")</f>
        <v>GALLONS</v>
      </c>
    </row>
    <row r="21" spans="1:2" x14ac:dyDescent="0.25">
      <c r="A21" s="2" t="str">
        <f>IF((A19="BUILDING'S WATER USAGE IS INSUFFICENT TO JUSTIFY A CISTERN"),"RESULT - 2ND STEP","")</f>
        <v/>
      </c>
    </row>
    <row r="22" spans="1:2" x14ac:dyDescent="0.25">
      <c r="A22" s="2" t="str">
        <f>IF(AND(Sheet1!F7="SUFFICIENT",A21="RESULT - 2ND STEP"),"ADDITIONAL WATER USAGE IS SUFFICIENT TO JUSTIFY A CISTERN","ADDITIONAL WATER USAGE IS INSUFFICIENT TO JUSTIFY A CISTERN")</f>
        <v>ADDITIONAL WATER USAGE IS INSUFFICIENT TO JUSTIFY A CISTERN</v>
      </c>
    </row>
    <row r="23" spans="1:2" x14ac:dyDescent="0.25">
      <c r="A23" s="2" t="str">
        <f>IF((A22="ADDITIONAL WATER USAGE IS SUFFICIENT TO JUSTIFY A CISTERN"),"ADDITIONAL STORAGE TANK NECESSARY (GALLONS)","AMOUNT OF WATER THAT REMAINS")</f>
        <v>AMOUNT OF WATER THAT REMAINS</v>
      </c>
    </row>
    <row r="24" spans="1:2" x14ac:dyDescent="0.25">
      <c r="A24" s="10" t="str">
        <f>IF(AND(Sheet1!F7="SUFFICIENT",A23="ADDITIONAL STORAGE TANK NECESSARY (GALLONS)"),MAX(Sheet1!C5:C11)*1.1,"")</f>
        <v/>
      </c>
      <c r="B24" s="2" t="str">
        <f>IF(AND(Sheet1!F7="SUFFICIENT",A22="ADDITIONAL WATER USAGE IS SUFFICIENT TO JUSTIFY A CISTERN"),"GALLONS","")</f>
        <v/>
      </c>
    </row>
  </sheetData>
  <sheetProtection algorithmName="SHA-512" hashValue="nnnX2gp7ugv8v1AR4ErXerKQnRxAZqI4vGzSRGJL4X/u+V5pD2haws0+9P1Gc5TiB9f5JgBNVnPxu7jR0BDpqg==" saltValue="P/9s6nMt74BdZYa6DeKsAg==" spinCount="100000" sheet="1" objects="1" scenarios="1"/>
  <conditionalFormatting sqref="A19">
    <cfRule type="expression" dxfId="7" priority="7">
      <formula>A19="BUILDING'S WATER USAGE IS SUFFICENT TO JUSTIFY A CISTERN"</formula>
    </cfRule>
    <cfRule type="expression" dxfId="6" priority="9">
      <formula>A19="BUILDING'S WATER USAGE IS INSUFFICENT TO JUSTIFY A CISTERN"</formula>
    </cfRule>
  </conditionalFormatting>
  <conditionalFormatting sqref="A22">
    <cfRule type="expression" dxfId="5" priority="6">
      <formula>A22="ADDITIONAL WATER USAGE IS SUFFICIENT TO JUSTIFY A CISTERN"</formula>
    </cfRule>
    <cfRule type="expression" dxfId="4" priority="2">
      <formula>A22="ADDITIONAL WATER USAGE IS INSUFFICIENT TO JUSTIFY A CISTERN"</formula>
    </cfRule>
  </conditionalFormatting>
  <conditionalFormatting sqref="A23">
    <cfRule type="expression" dxfId="3" priority="5">
      <formula>A23="ADDITIONAL STORAGE TANK NECESSARY (GALLONS)"</formula>
    </cfRule>
    <cfRule type="expression" dxfId="2" priority="1">
      <formula>A23="AMOUNT OF WATER THAT REMAINS"</formula>
    </cfRule>
  </conditionalFormatting>
  <pageMargins left="0.25" right="0.25" top="0.75" bottom="0.75" header="0.3" footer="0.3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74A34-32E8-499A-B816-75C3C14367A3}">
  <dimension ref="A1:D13"/>
  <sheetViews>
    <sheetView workbookViewId="0">
      <selection activeCell="C13" sqref="C13"/>
    </sheetView>
  </sheetViews>
  <sheetFormatPr defaultRowHeight="15" x14ac:dyDescent="0.25"/>
  <cols>
    <col min="1" max="1" width="41.42578125" style="1" bestFit="1" customWidth="1"/>
    <col min="2" max="2" width="9.140625" style="1"/>
    <col min="3" max="3" width="63.140625" style="1" bestFit="1" customWidth="1"/>
    <col min="4" max="16384" width="9.140625" style="1"/>
  </cols>
  <sheetData>
    <row r="1" spans="1:4" x14ac:dyDescent="0.25">
      <c r="A1" s="2" t="s">
        <v>13</v>
      </c>
    </row>
    <row r="2" spans="1:4" x14ac:dyDescent="0.25">
      <c r="A2" s="4"/>
      <c r="C2" s="2" t="s">
        <v>14</v>
      </c>
    </row>
    <row r="3" spans="1:4" x14ac:dyDescent="0.25">
      <c r="A3" s="2" t="s">
        <v>15</v>
      </c>
      <c r="C3" s="14">
        <v>0</v>
      </c>
    </row>
    <row r="4" spans="1:4" x14ac:dyDescent="0.25">
      <c r="A4" s="7">
        <f>(C3*C5/100*3*C11/8*C7)+C3*(100-C5)/100*(C11/8*2*C9+C11/8*1*C7)</f>
        <v>0</v>
      </c>
      <c r="C4" s="2" t="s">
        <v>16</v>
      </c>
    </row>
    <row r="5" spans="1:4" x14ac:dyDescent="0.25">
      <c r="A5" s="2" t="s">
        <v>17</v>
      </c>
      <c r="C5" s="14">
        <v>0</v>
      </c>
      <c r="D5" s="2" t="str">
        <f>IF(C5&gt;100,"INVALID","")</f>
        <v/>
      </c>
    </row>
    <row r="6" spans="1:4" x14ac:dyDescent="0.25">
      <c r="A6" s="7">
        <f>((C13/100)*A4)</f>
        <v>0</v>
      </c>
      <c r="C6" s="2" t="s">
        <v>18</v>
      </c>
    </row>
    <row r="7" spans="1:4" x14ac:dyDescent="0.25">
      <c r="C7" s="14">
        <v>0</v>
      </c>
    </row>
    <row r="8" spans="1:4" x14ac:dyDescent="0.25">
      <c r="C8" s="2" t="s">
        <v>19</v>
      </c>
    </row>
    <row r="9" spans="1:4" x14ac:dyDescent="0.25">
      <c r="C9" s="14">
        <v>0</v>
      </c>
    </row>
    <row r="10" spans="1:4" x14ac:dyDescent="0.25">
      <c r="C10" s="6" t="s">
        <v>20</v>
      </c>
    </row>
    <row r="11" spans="1:4" x14ac:dyDescent="0.25">
      <c r="C11" s="14">
        <v>0</v>
      </c>
      <c r="D11" s="2" t="str">
        <f>IF(C11&gt;24, "INVALID", "")</f>
        <v/>
      </c>
    </row>
    <row r="12" spans="1:4" x14ac:dyDescent="0.25">
      <c r="C12" s="2" t="s">
        <v>21</v>
      </c>
    </row>
    <row r="13" spans="1:4" x14ac:dyDescent="0.25">
      <c r="C13" s="14">
        <v>0</v>
      </c>
    </row>
  </sheetData>
  <sheetProtection algorithmName="SHA-512" hashValue="VeflETO698Rwcb8vsVT5HGRdLqEYFm29O9zJbsB0Lakuef1Hcpf+vcNK+XH3ETWpDQelV210LDuM03wOMYWmIw==" saltValue="gSlpQvNQv+XOO27+SArwNg==" spinCount="100000" sheet="1" objects="1" scenarios="1"/>
  <conditionalFormatting sqref="D5">
    <cfRule type="expression" dxfId="1" priority="3">
      <formula>D5="INVALID"</formula>
    </cfRule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1">
    <cfRule type="expression" dxfId="0" priority="2">
      <formula>D11="INVALID"</formula>
    </cfRule>
  </conditionalFormatting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C5AFA-0F98-4935-831E-6C2E28E10035}">
  <dimension ref="A1:C19"/>
  <sheetViews>
    <sheetView workbookViewId="0">
      <selection activeCell="A22" sqref="A22"/>
    </sheetView>
  </sheetViews>
  <sheetFormatPr defaultRowHeight="15" x14ac:dyDescent="0.25"/>
  <cols>
    <col min="1" max="1" width="61.42578125" bestFit="1" customWidth="1"/>
    <col min="3" max="3" width="41.42578125" bestFit="1" customWidth="1"/>
  </cols>
  <sheetData>
    <row r="1" spans="1:3" x14ac:dyDescent="0.25">
      <c r="A1" s="8"/>
    </row>
    <row r="2" spans="1:3" x14ac:dyDescent="0.25">
      <c r="A2" s="2" t="s">
        <v>22</v>
      </c>
      <c r="C2" s="2" t="s">
        <v>23</v>
      </c>
    </row>
    <row r="3" spans="1:3" x14ac:dyDescent="0.25">
      <c r="A3" s="2" t="s">
        <v>24</v>
      </c>
      <c r="C3" s="9">
        <f>(SUM(A4,A6,A8,A10,A12,A14,A16))</f>
        <v>0</v>
      </c>
    </row>
    <row r="4" spans="1:3" x14ac:dyDescent="0.25">
      <c r="A4" s="15">
        <v>0</v>
      </c>
    </row>
    <row r="5" spans="1:3" x14ac:dyDescent="0.25">
      <c r="A5" s="2" t="s">
        <v>25</v>
      </c>
    </row>
    <row r="6" spans="1:3" x14ac:dyDescent="0.25">
      <c r="A6" s="15">
        <v>0</v>
      </c>
    </row>
    <row r="7" spans="1:3" x14ac:dyDescent="0.25">
      <c r="A7" s="2" t="s">
        <v>26</v>
      </c>
    </row>
    <row r="8" spans="1:3" x14ac:dyDescent="0.25">
      <c r="A8" s="15">
        <v>0</v>
      </c>
    </row>
    <row r="9" spans="1:3" x14ac:dyDescent="0.25">
      <c r="A9" s="2" t="s">
        <v>27</v>
      </c>
    </row>
    <row r="10" spans="1:3" x14ac:dyDescent="0.25">
      <c r="A10" s="15">
        <v>0</v>
      </c>
    </row>
    <row r="11" spans="1:3" x14ac:dyDescent="0.25">
      <c r="A11" s="2" t="s">
        <v>28</v>
      </c>
    </row>
    <row r="12" spans="1:3" x14ac:dyDescent="0.25">
      <c r="A12" s="15">
        <v>0</v>
      </c>
    </row>
    <row r="13" spans="1:3" x14ac:dyDescent="0.25">
      <c r="A13" s="2" t="s">
        <v>29</v>
      </c>
    </row>
    <row r="14" spans="1:3" x14ac:dyDescent="0.25">
      <c r="A14" s="15">
        <v>0</v>
      </c>
    </row>
    <row r="15" spans="1:3" x14ac:dyDescent="0.25">
      <c r="A15" s="2" t="s">
        <v>30</v>
      </c>
    </row>
    <row r="16" spans="1:3" x14ac:dyDescent="0.25">
      <c r="A16" s="15">
        <v>0</v>
      </c>
    </row>
    <row r="19" spans="1:1" x14ac:dyDescent="0.25">
      <c r="A19" s="8"/>
    </row>
  </sheetData>
  <sheetProtection algorithmName="SHA-512" hashValue="BcPnjXt+eA5QA51TqzsXCHaXBDhgI1OAegjdehwSnqtwXCY7GirneOZh0/2Rd7JPHcfW5weNtA0EPCJLgqCzow==" saltValue="82ek1CPyRx5u2w1a6FlG6A==" spinCount="100000" sheet="1" objects="1" scenarios="1"/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614D3-FDA0-46DC-AA40-4B701155F398}">
  <dimension ref="B4:F12"/>
  <sheetViews>
    <sheetView workbookViewId="0">
      <selection activeCell="C11" sqref="C11"/>
    </sheetView>
  </sheetViews>
  <sheetFormatPr defaultRowHeight="15" x14ac:dyDescent="0.25"/>
  <cols>
    <col min="2" max="2" width="4.28515625" style="11" bestFit="1" customWidth="1"/>
    <col min="3" max="3" width="26.28515625" bestFit="1" customWidth="1"/>
    <col min="6" max="6" width="13.140625" bestFit="1" customWidth="1"/>
  </cols>
  <sheetData>
    <row r="4" spans="2:6" x14ac:dyDescent="0.25">
      <c r="B4" s="16" t="s">
        <v>31</v>
      </c>
      <c r="C4" s="17" t="s">
        <v>32</v>
      </c>
      <c r="D4" s="17"/>
      <c r="E4" s="17"/>
      <c r="F4" s="17"/>
    </row>
    <row r="5" spans="2:6" x14ac:dyDescent="0.25">
      <c r="B5" s="16">
        <v>1</v>
      </c>
      <c r="C5" s="18">
        <f>IF(('WATER USE (TOILETS)'!A4&gt;'WATER USE (TOILETS)'!A6),('INPUT AND RESULTS'!A14-'WATER USE (TOILETS)'!A6-'WATER USE (OTHER)'!A14),('INPUT AND RESULTS'!A14-'WATER USE (TOILETS)'!A4-'WATER USE (OTHER)'!A4))</f>
        <v>0</v>
      </c>
      <c r="D5" s="17"/>
      <c r="E5" s="17"/>
      <c r="F5" s="17"/>
    </row>
    <row r="6" spans="2:6" x14ac:dyDescent="0.25">
      <c r="B6" s="16">
        <v>2</v>
      </c>
      <c r="C6" s="18">
        <f>MAX(0,(IF(('WATER USE (TOILETS)'!A4&gt;'WATER USE (TOILETS)'!A6),(C5-'WATER USE (TOILETS)'!A6-'WATER USE (OTHER)'!A16),(C5-'WATER USE (TOILETS)'!A4-'WATER USE (OTHER)'!A6))))</f>
        <v>0</v>
      </c>
      <c r="D6" s="17"/>
      <c r="E6" s="17"/>
      <c r="F6" s="17"/>
    </row>
    <row r="7" spans="2:6" x14ac:dyDescent="0.25">
      <c r="B7" s="16">
        <v>3</v>
      </c>
      <c r="C7" s="18">
        <f>MAX(0,IF(('WATER USE (TOILETS)'!A4&gt;'WATER USE (TOILETS)'!A6),(C6-'WATER USE (TOILETS)'!A4-'WATER USE (OTHER)'!A4),(C6-'WATER USE (TOILETS)'!A4-'WATER USE (OTHER)'!A8)))</f>
        <v>0</v>
      </c>
      <c r="D7" s="17"/>
      <c r="E7" s="17"/>
      <c r="F7" s="19" t="str">
        <f>IF(MIN(C5:C11)=0,"SUFFICIENT","INSUFFICIENT")</f>
        <v>SUFFICIENT</v>
      </c>
    </row>
    <row r="8" spans="2:6" x14ac:dyDescent="0.25">
      <c r="B8" s="16">
        <v>4</v>
      </c>
      <c r="C8" s="18">
        <f>MAX(0,IF(('WATER USE (TOILETS)'!A4&gt;'WATER USE (TOILETS)'!A6),((C7+'INPUT AND RESULTS'!A14)-'WATER USE (TOILETS)'!A4-'WATER USE (OTHER)'!A6),((C7+'INPUT AND RESULTS'!A14)-'WATER USE (TOILETS)'!A4-'WATER USE (OTHER)'!A10)))</f>
        <v>0</v>
      </c>
      <c r="D8" s="17"/>
      <c r="E8" s="17"/>
      <c r="F8" s="17"/>
    </row>
    <row r="9" spans="2:6" x14ac:dyDescent="0.25">
      <c r="B9" s="16">
        <v>5</v>
      </c>
      <c r="C9" s="18">
        <f>MAX(0,IF(('WATER USE (TOILETS)'!A4&gt;'WATER USE (TOILETS)'!A6),(C8-'WATER USE (TOILETS)'!A4-'WATER USE (OTHER)'!A8),(C8-'WATER USE (TOILETS)'!A4-'WATER USE (OTHER)'!A12)))</f>
        <v>0</v>
      </c>
      <c r="D9" s="17"/>
      <c r="E9" s="17"/>
      <c r="F9" s="17"/>
    </row>
    <row r="10" spans="2:6" x14ac:dyDescent="0.25">
      <c r="B10" s="16">
        <v>6</v>
      </c>
      <c r="C10" s="18">
        <f>MAX(0,IF(('WATER USE (TOILETS)'!A4&gt;'WATER USE (TOILETS)'!A6),((C9+'INPUT AND RESULTS'!A14)-'WATER USE (TOILETS)'!A4-'WATER USE (OTHER)'!A10),((C9+'INPUT AND RESULTS'!A14)-'WATER USE (TOILETS)'!A6-'WATER USE (OTHER)'!A14)))</f>
        <v>0</v>
      </c>
      <c r="D10" s="17"/>
      <c r="E10" s="17"/>
      <c r="F10" s="17"/>
    </row>
    <row r="11" spans="2:6" x14ac:dyDescent="0.25">
      <c r="B11" s="16">
        <v>7</v>
      </c>
      <c r="C11" s="18">
        <f>MAX(0,IF(('WATER USE (TOILETS)'!A4&gt;'WATER USE (TOILETS)'!A6),(C10-'WATER USE (TOILETS)'!A4-'WATER USE (OTHER)'!A12),(C10-'WATER USE (TOILETS)'!A6-'WATER USE (OTHER)'!A16)))</f>
        <v>0</v>
      </c>
      <c r="D11" s="17"/>
      <c r="E11" s="17"/>
      <c r="F11" s="17"/>
    </row>
    <row r="12" spans="2:6" x14ac:dyDescent="0.25">
      <c r="B12" s="16"/>
      <c r="C12" s="17"/>
      <c r="D12" s="17"/>
      <c r="E12" s="17"/>
      <c r="F12" s="17"/>
    </row>
  </sheetData>
  <sheetProtection algorithmName="SHA-512" hashValue="hO6SgRqdt3uumkece6jWHxahJB6gwl0NT0QDr2PmYEEOYw5YJTxlUz4hT8RiqvaYO9gVsDrpFHJcCUmtOcHGxQ==" saltValue="gICtWssxfJ24J5A+pKIiFQ==" spinCount="100000" sheet="1" objects="1" scenarios="1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INPUT AND RESULTS</vt:lpstr>
      <vt:lpstr>WATER USE (TOILETS)</vt:lpstr>
      <vt:lpstr>WATER USE (OTHER)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Alfonso, Armando</dc:creator>
  <cp:keywords/>
  <dc:description/>
  <cp:lastModifiedBy>Mahon, Gabriel</cp:lastModifiedBy>
  <cp:revision/>
  <dcterms:created xsi:type="dcterms:W3CDTF">2018-10-26T17:09:44Z</dcterms:created>
  <dcterms:modified xsi:type="dcterms:W3CDTF">2021-11-10T21:02:23Z</dcterms:modified>
  <cp:category/>
  <cp:contentStatus/>
</cp:coreProperties>
</file>